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DFLUser\Documents\"/>
    </mc:Choice>
  </mc:AlternateContent>
  <xr:revisionPtr revIDLastSave="0" documentId="8_{03484239-1726-4D5B-BD41-12BBB791691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compare 18 19 to 20 21" sheetId="1" r:id="rId1"/>
  </sheets>
  <definedNames>
    <definedName name="_xlnm.Print_Area" localSheetId="0">'compare 18 19 to 20 21'!$D$1:$Q$67</definedName>
    <definedName name="_xlnm.Print_Titles" localSheetId="0">'compare 18 19 to 20 21'!$1:$8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0" i="1" l="1"/>
  <c r="Q56" i="1"/>
  <c r="J54" i="1"/>
  <c r="E53" i="1"/>
  <c r="Q59" i="1"/>
  <c r="Q55" i="1"/>
  <c r="Q53" i="1"/>
  <c r="Q51" i="1"/>
  <c r="Q47" i="1"/>
  <c r="Q45" i="1"/>
  <c r="Q43" i="1"/>
  <c r="Q39" i="1"/>
  <c r="Q37" i="1"/>
  <c r="Q35" i="1"/>
  <c r="Q33" i="1"/>
  <c r="Q29" i="1"/>
  <c r="Q21" i="1"/>
  <c r="Q19" i="1"/>
  <c r="Q17" i="1"/>
  <c r="Q15" i="1"/>
  <c r="Q13" i="1"/>
  <c r="O53" i="1"/>
  <c r="L9" i="1"/>
  <c r="L8" i="1"/>
  <c r="J53" i="1"/>
  <c r="O51" i="1" l="1"/>
  <c r="L51" i="1"/>
  <c r="O47" i="1"/>
  <c r="L47" i="1"/>
  <c r="G47" i="1"/>
  <c r="O45" i="1"/>
  <c r="L45" i="1"/>
  <c r="G45" i="1"/>
  <c r="O43" i="1"/>
  <c r="L43" i="1"/>
  <c r="G43" i="1"/>
  <c r="O39" i="1"/>
  <c r="L39" i="1"/>
  <c r="G39" i="1"/>
  <c r="O37" i="1"/>
  <c r="L37" i="1"/>
  <c r="G37" i="1"/>
  <c r="O35" i="1"/>
  <c r="L35" i="1"/>
  <c r="G35" i="1"/>
  <c r="O33" i="1"/>
  <c r="L33" i="1"/>
  <c r="G33" i="1"/>
  <c r="O29" i="1"/>
  <c r="L29" i="1"/>
  <c r="G29" i="1"/>
  <c r="G27" i="1"/>
  <c r="G25" i="1"/>
  <c r="G23" i="1"/>
  <c r="O21" i="1"/>
  <c r="L21" i="1"/>
  <c r="G21" i="1"/>
  <c r="O19" i="1"/>
  <c r="L19" i="1"/>
  <c r="G19" i="1"/>
  <c r="O17" i="1"/>
  <c r="L17" i="1"/>
  <c r="G17" i="1"/>
  <c r="O15" i="1"/>
  <c r="L15" i="1"/>
  <c r="G15" i="1"/>
  <c r="O13" i="1"/>
  <c r="L13" i="1"/>
  <c r="G13" i="1"/>
</calcChain>
</file>

<file path=xl/sharedStrings.xml><?xml version="1.0" encoding="utf-8"?>
<sst xmlns="http://schemas.openxmlformats.org/spreadsheetml/2006/main" count="153" uniqueCount="80">
  <si>
    <t>STATE EMPLOYEE SALARY SETTLEMENTS</t>
  </si>
  <si>
    <t>Comparison of 18-19 Projected Costs to 20-21 Base</t>
  </si>
  <si>
    <t>LCC Subcommittee on Employee Relations</t>
  </si>
  <si>
    <t>March 10, 2020</t>
  </si>
  <si>
    <t xml:space="preserve"> </t>
  </si>
  <si>
    <t>Contract Status</t>
  </si>
  <si>
    <t>Bargaining Unit</t>
  </si>
  <si>
    <t>18-19
BIENNIAL BASE.</t>
  </si>
  <si>
    <t>% INCREASE IMPACT OF 18-19 ON 20-21 BIENNIUM</t>
  </si>
  <si>
    <t>PROJECTED 20-21 BASE</t>
  </si>
  <si>
    <t>20-21
BIENNIAL BASE (1)</t>
  </si>
  <si>
    <t>20-21
BIENNIAL NEW MONEY (1)</t>
  </si>
  <si>
    <t>% INCREASE (2)</t>
  </si>
  <si>
    <t>% INCREASE BIENNIUM  TO BIENNIUM (3)</t>
  </si>
  <si>
    <t>$ IMPACT ON NEXT BIENNIUM</t>
  </si>
  <si>
    <t>I</t>
  </si>
  <si>
    <t>AFSCME</t>
  </si>
  <si>
    <t>No data</t>
  </si>
  <si>
    <t xml:space="preserve">AFSCME, Council 5 </t>
  </si>
  <si>
    <t>AFSCME, Unit 8, Correctional Officers</t>
  </si>
  <si>
    <t>AFSCME,  Unit 25, Radio Communications Oper</t>
  </si>
  <si>
    <t>MAPE</t>
  </si>
  <si>
    <t>MN Association of Professional Employees</t>
  </si>
  <si>
    <t>MMA</t>
  </si>
  <si>
    <t>Middle Management Association</t>
  </si>
  <si>
    <t>MGEC</t>
  </si>
  <si>
    <t>MN Government Engineering Council (5)</t>
  </si>
  <si>
    <t>MNA</t>
  </si>
  <si>
    <t>Minnesota Nurses Association</t>
  </si>
  <si>
    <t>MLEA</t>
  </si>
  <si>
    <t>MN Law Enforcement Association</t>
  </si>
  <si>
    <t>&gt;</t>
  </si>
  <si>
    <t>SRSEA</t>
  </si>
  <si>
    <t>State Residential Schools Education Assoc</t>
  </si>
  <si>
    <t>A</t>
  </si>
  <si>
    <t>SEIU</t>
  </si>
  <si>
    <t>Service Employees International Union (6)</t>
  </si>
  <si>
    <t>IFO</t>
  </si>
  <si>
    <t>State University Inter Faculty Organization</t>
  </si>
  <si>
    <t>MSUAASF</t>
  </si>
  <si>
    <t>MN State Univ Assoc of Admin &amp; Service Faculty</t>
  </si>
  <si>
    <t>MSCF</t>
  </si>
  <si>
    <t>Minnesota State College Faculty</t>
  </si>
  <si>
    <t>MnSCU</t>
  </si>
  <si>
    <t>Personnel Plan for MnSCU administrators</t>
  </si>
  <si>
    <t>SBI</t>
  </si>
  <si>
    <t>Personnel Plan for St Bd of Invest employees</t>
  </si>
  <si>
    <t>OHE</t>
  </si>
  <si>
    <t xml:space="preserve">Office of Higher Education Plan </t>
  </si>
  <si>
    <t>Mgr Pl</t>
  </si>
  <si>
    <t>Managerial  Plan</t>
  </si>
  <si>
    <t>Com Pl</t>
  </si>
  <si>
    <t>Commissioners Plan (4)</t>
  </si>
  <si>
    <t>OLA Plan</t>
  </si>
  <si>
    <t>Office of Legislative Auditor</t>
  </si>
  <si>
    <t>Mnsure</t>
  </si>
  <si>
    <t>MnSure Compensation Plan</t>
  </si>
  <si>
    <t>TOTAL</t>
  </si>
  <si>
    <t>The "&gt;" indicates proposed contract or plan has not been acted on by the Subcommittee.</t>
  </si>
  <si>
    <t>The "R" indicates the contract or plan was rejected by the Subcommittee.</t>
  </si>
  <si>
    <t>The "I" indicates a contract or plan that has been implemented absent Subcommittee action</t>
  </si>
  <si>
    <t>The "*" indicates the proposed contract or plan has not been ratified by the Legislature</t>
  </si>
  <si>
    <t>The "A" indicates the contract or plan has been ratified by the Legislature</t>
  </si>
  <si>
    <t>(1)  Includes all funds, including higher education agencies.  Includes across the board salary increases, steps, FICA, insurance &amp; pension.</t>
  </si>
  <si>
    <t>(2)  Percent of new money needed over base.</t>
  </si>
  <si>
    <t>(3)  This percentage reflects the annualized cost of the increases granted during the biennium. This figure depicts all of the costs of the contract, including "tails."</t>
  </si>
  <si>
    <t>(4)  Groups within plan follow lead of comparable bargaining units.</t>
  </si>
  <si>
    <t>(5) The arbitration award provided 3.5% across the board increases each year for engineers in the 3 highest classes</t>
  </si>
  <si>
    <t>(6) Includes federal and state funds.  Does not include funds for administration, grants and training.</t>
  </si>
  <si>
    <t>Note: The calculations for all contracts and plans include turnover savings.  However, there is</t>
  </si>
  <si>
    <t>debate between MnSCU and exclusive representatives about the costing of this particular variable.  If turnover were not</t>
  </si>
  <si>
    <t>included, the costs of faculty contracts compared to AFSCME would be:</t>
  </si>
  <si>
    <t>Cost this biennium</t>
  </si>
  <si>
    <t>Cost next biennium</t>
  </si>
  <si>
    <t>without turnover</t>
  </si>
  <si>
    <t>Total $$ ON NEXT BIENNIUM</t>
  </si>
  <si>
    <t>20/21 % to 22/23</t>
  </si>
  <si>
    <t>20/21 $ to 22/23</t>
  </si>
  <si>
    <t>% over 18/19 base</t>
  </si>
  <si>
    <t>$$ over 18/19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</si>
</sst>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"/>
  </numFmts>
  <fonts count="9" x14ac:knownFonts="1"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0"/>
      <color theme="6" tint="0.7999816888943144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14" fontId="0" fillId="2" borderId="0" xfId="0" applyNumberFormat="1" applyFill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10" fontId="1" fillId="3" borderId="0" xfId="2" applyNumberFormat="1" applyFont="1" applyFill="1" applyAlignment="1">
      <alignment horizontal="center"/>
    </xf>
    <xf numFmtId="164" fontId="1" fillId="3" borderId="0" xfId="1" applyNumberFormat="1" applyFont="1" applyFill="1" applyAlignment="1">
      <alignment horizontal="center"/>
    </xf>
    <xf numFmtId="10" fontId="7" fillId="3" borderId="0" xfId="2" applyNumberFormat="1" applyFont="1" applyFill="1" applyAlignment="1">
      <alignment horizontal="center"/>
    </xf>
    <xf numFmtId="5" fontId="1" fillId="3" borderId="0" xfId="1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10" fontId="1" fillId="0" borderId="0" xfId="2" applyNumberFormat="1" applyFont="1" applyFill="1" applyAlignment="1">
      <alignment horizontal="center"/>
    </xf>
    <xf numFmtId="164" fontId="1" fillId="0" borderId="0" xfId="1" applyNumberFormat="1" applyFont="1" applyFill="1"/>
    <xf numFmtId="165" fontId="7" fillId="0" borderId="0" xfId="2" applyNumberFormat="1" applyFont="1" applyFill="1" applyAlignment="1">
      <alignment horizontal="center"/>
    </xf>
    <xf numFmtId="165" fontId="1" fillId="0" borderId="0" xfId="2" applyNumberFormat="1" applyFont="1" applyFill="1"/>
    <xf numFmtId="5" fontId="1" fillId="0" borderId="0" xfId="1" applyNumberFormat="1" applyFont="1" applyFill="1"/>
    <xf numFmtId="5" fontId="1" fillId="0" borderId="0" xfId="1" applyNumberFormat="1" applyFont="1" applyFill="1" applyAlignment="1">
      <alignment horizontal="right"/>
    </xf>
    <xf numFmtId="10" fontId="7" fillId="3" borderId="0" xfId="2" applyNumberFormat="1" applyFont="1" applyFill="1"/>
    <xf numFmtId="165" fontId="1" fillId="3" borderId="0" xfId="2" applyNumberFormat="1" applyFont="1" applyFill="1" applyAlignment="1">
      <alignment horizontal="center"/>
    </xf>
    <xf numFmtId="165" fontId="1" fillId="3" borderId="0" xfId="2" applyNumberFormat="1" applyFont="1" applyFill="1"/>
    <xf numFmtId="10" fontId="1" fillId="3" borderId="0" xfId="2" applyNumberFormat="1" applyFont="1" applyFill="1"/>
    <xf numFmtId="165" fontId="1" fillId="0" borderId="0" xfId="2" applyNumberFormat="1" applyFont="1" applyFill="1" applyAlignment="1">
      <alignment horizontal="center"/>
    </xf>
    <xf numFmtId="10" fontId="1" fillId="0" borderId="0" xfId="2" applyNumberFormat="1" applyFont="1" applyFill="1"/>
    <xf numFmtId="164" fontId="7" fillId="3" borderId="0" xfId="1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10" fontId="6" fillId="3" borderId="0" xfId="2" applyNumberFormat="1" applyFont="1" applyFill="1" applyAlignment="1">
      <alignment horizontal="center"/>
    </xf>
    <xf numFmtId="0" fontId="7" fillId="3" borderId="0" xfId="0" applyFont="1" applyFill="1"/>
    <xf numFmtId="164" fontId="6" fillId="0" borderId="0" xfId="1" applyNumberFormat="1" applyFont="1" applyFill="1"/>
    <xf numFmtId="10" fontId="6" fillId="0" borderId="0" xfId="2" applyNumberFormat="1" applyFont="1" applyFill="1" applyAlignment="1">
      <alignment horizontal="center"/>
    </xf>
    <xf numFmtId="2" fontId="1" fillId="3" borderId="0" xfId="2" applyNumberFormat="1" applyFont="1" applyFill="1" applyAlignment="1" applyProtection="1">
      <alignment horizontal="center"/>
    </xf>
    <xf numFmtId="164" fontId="7" fillId="0" borderId="0" xfId="1" applyNumberFormat="1" applyFont="1" applyFill="1"/>
    <xf numFmtId="5" fontId="7" fillId="0" borderId="0" xfId="1" applyNumberFormat="1" applyFont="1" applyFill="1"/>
    <xf numFmtId="10" fontId="7" fillId="0" borderId="0" xfId="2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1" applyNumberFormat="1" applyFont="1"/>
    <xf numFmtId="10" fontId="0" fillId="0" borderId="0" xfId="2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2" applyNumberFormat="1" applyFont="1"/>
    <xf numFmtId="166" fontId="0" fillId="0" borderId="0" xfId="1" applyNumberFormat="1" applyFont="1"/>
    <xf numFmtId="0" fontId="1" fillId="0" borderId="0" xfId="0" applyFont="1"/>
    <xf numFmtId="49" fontId="1" fillId="0" borderId="0" xfId="0" applyNumberFormat="1" applyFont="1"/>
    <xf numFmtId="0" fontId="1" fillId="0" borderId="0" xfId="0" quotePrefix="1" applyFont="1"/>
    <xf numFmtId="10" fontId="8" fillId="0" borderId="0" xfId="2" applyNumberFormat="1" applyFont="1" applyFill="1"/>
    <xf numFmtId="0" fontId="0" fillId="0" borderId="0" xfId="0" applyFill="1"/>
    <xf numFmtId="164" fontId="0" fillId="0" borderId="0" xfId="0" applyNumberFormat="1" applyFill="1"/>
    <xf numFmtId="5" fontId="0" fillId="0" borderId="0" xfId="0" applyNumberFormat="1" applyFill="1"/>
    <xf numFmtId="166" fontId="0" fillId="0" borderId="0" xfId="1" applyNumberFormat="1" applyFont="1" applyFill="1"/>
    <xf numFmtId="10" fontId="0" fillId="0" borderId="0" xfId="2" applyNumberFormat="1" applyFont="1" applyFill="1"/>
    <xf numFmtId="10" fontId="0" fillId="0" borderId="0" xfId="0" applyNumberFormat="1" applyFill="1"/>
    <xf numFmtId="164" fontId="0" fillId="0" borderId="0" xfId="0" applyNumberFormat="1"/>
    <xf numFmtId="7" fontId="1" fillId="3" borderId="0" xfId="0" applyNumberFormat="1" applyFont="1" applyFill="1"/>
    <xf numFmtId="164" fontId="0" fillId="4" borderId="0" xfId="1" applyNumberFormat="1" applyFont="1" applyFill="1"/>
    <xf numFmtId="10" fontId="0" fillId="4" borderId="0" xfId="2" applyNumberFormat="1" applyFont="1" applyFill="1"/>
    <xf numFmtId="0" fontId="0" fillId="4" borderId="0" xfId="0" applyFill="1"/>
    <xf numFmtId="164" fontId="0" fillId="4" borderId="0" xfId="0" applyNumberForma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5"/>
  <sheetViews>
    <sheetView tabSelected="1" zoomScaleNormal="100" workbookViewId="0">
      <selection activeCell="D5" sqref="D5:O5"/>
    </sheetView>
  </sheetViews>
  <sheetFormatPr defaultRowHeight="13.2" x14ac:dyDescent="0.25"/>
  <cols>
    <col min="1" max="1" width="4.109375" style="1" customWidth="1"/>
    <col min="2" max="2" width="11" hidden="1" customWidth="1"/>
    <col min="3" max="3" width="4" style="1" hidden="1" customWidth="1"/>
    <col min="4" max="4" width="43.6640625" customWidth="1"/>
    <col min="5" max="5" width="17.109375" customWidth="1"/>
    <col min="6" max="6" width="15.88671875" customWidth="1"/>
    <col min="7" max="7" width="19.109375" bestFit="1" customWidth="1"/>
    <col min="8" max="8" width="9.6640625" customWidth="1"/>
    <col min="9" max="9" width="2" hidden="1" customWidth="1"/>
    <col min="10" max="10" width="16.33203125" customWidth="1"/>
    <col min="11" max="11" width="16.44140625" customWidth="1"/>
    <col min="12" max="12" width="16" customWidth="1"/>
    <col min="13" max="13" width="2.6640625" hidden="1" customWidth="1"/>
    <col min="14" max="14" width="18.88671875" customWidth="1"/>
    <col min="15" max="15" width="15.88671875" bestFit="1" customWidth="1"/>
    <col min="16" max="16" width="5.109375" hidden="1" customWidth="1"/>
    <col min="17" max="17" width="17.109375" customWidth="1"/>
  </cols>
  <sheetData>
    <row r="1" spans="1:17" ht="20.399999999999999" x14ac:dyDescent="0.35">
      <c r="D1" s="70" t="s">
        <v>0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2"/>
    </row>
    <row r="3" spans="1:17" ht="17.399999999999999" x14ac:dyDescent="0.3">
      <c r="D3" s="71" t="s">
        <v>1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3"/>
    </row>
    <row r="5" spans="1:17" ht="15" hidden="1" x14ac:dyDescent="0.25">
      <c r="D5" s="72" t="s">
        <v>2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4"/>
    </row>
    <row r="6" spans="1:17" ht="13.8" hidden="1" x14ac:dyDescent="0.25">
      <c r="D6" s="73" t="s">
        <v>3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7" ht="13.8" x14ac:dyDescent="0.25">
      <c r="D7" s="74" t="s">
        <v>4</v>
      </c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5"/>
    </row>
    <row r="8" spans="1:17" x14ac:dyDescent="0.25">
      <c r="L8" s="64">
        <f>+J13-E13</f>
        <v>112642391</v>
      </c>
    </row>
    <row r="9" spans="1:17" x14ac:dyDescent="0.25">
      <c r="L9" s="64">
        <f>+G13-E13</f>
        <v>89039386.948599815</v>
      </c>
    </row>
    <row r="10" spans="1:17" x14ac:dyDescent="0.25">
      <c r="H10" s="6"/>
      <c r="I10" s="6"/>
    </row>
    <row r="11" spans="1:17" x14ac:dyDescent="0.25">
      <c r="E11" s="7"/>
      <c r="F11" s="6"/>
      <c r="G11" s="6"/>
      <c r="H11" s="6"/>
      <c r="I11" s="6"/>
      <c r="J11" s="8"/>
    </row>
    <row r="12" spans="1:17" ht="52.8" x14ac:dyDescent="0.25">
      <c r="C12" s="9" t="s">
        <v>5</v>
      </c>
      <c r="D12" t="s">
        <v>6</v>
      </c>
      <c r="E12" s="10" t="s">
        <v>7</v>
      </c>
      <c r="F12" s="11" t="s">
        <v>8</v>
      </c>
      <c r="G12" s="12" t="s">
        <v>9</v>
      </c>
      <c r="H12" s="13"/>
      <c r="I12" s="14"/>
      <c r="J12" s="15" t="s">
        <v>10</v>
      </c>
      <c r="K12" s="11" t="s">
        <v>11</v>
      </c>
      <c r="L12" s="16" t="s">
        <v>12</v>
      </c>
      <c r="M12" s="11"/>
      <c r="N12" s="11" t="s">
        <v>13</v>
      </c>
      <c r="O12" s="17" t="s">
        <v>14</v>
      </c>
      <c r="Q12" s="17" t="s">
        <v>75</v>
      </c>
    </row>
    <row r="13" spans="1:17" s="19" customFormat="1" x14ac:dyDescent="0.25">
      <c r="A13" s="18" t="s">
        <v>15</v>
      </c>
      <c r="B13" s="19" t="s">
        <v>16</v>
      </c>
      <c r="C13" s="20" t="s">
        <v>17</v>
      </c>
      <c r="D13" s="19" t="s">
        <v>18</v>
      </c>
      <c r="E13" s="21">
        <v>1974265786</v>
      </c>
      <c r="F13" s="20">
        <v>4.5100000000000001E-2</v>
      </c>
      <c r="G13" s="21">
        <f>E13*(1+F13)</f>
        <v>2063305172.9485998</v>
      </c>
      <c r="H13" s="22"/>
      <c r="I13" s="20"/>
      <c r="J13" s="21">
        <v>2086908177</v>
      </c>
      <c r="K13" s="21">
        <v>104981085</v>
      </c>
      <c r="L13" s="20">
        <f>K13/J13</f>
        <v>5.0304601878034615E-2</v>
      </c>
      <c r="M13" s="20"/>
      <c r="N13" s="20">
        <v>8.7400000000000005E-2</v>
      </c>
      <c r="O13" s="23">
        <f>J13*N13</f>
        <v>182395774.66980001</v>
      </c>
      <c r="Q13" s="65">
        <f>+J13+O13</f>
        <v>2269303951.6697998</v>
      </c>
    </row>
    <row r="14" spans="1:17" s="25" customFormat="1" x14ac:dyDescent="0.25">
      <c r="A14" s="24"/>
      <c r="C14" s="26"/>
      <c r="E14" s="27"/>
      <c r="F14" s="26"/>
      <c r="G14" s="27"/>
      <c r="H14" s="28"/>
      <c r="I14" s="29"/>
      <c r="J14" s="27"/>
      <c r="K14" s="27"/>
      <c r="L14" s="26"/>
      <c r="M14" s="26"/>
      <c r="N14" s="30"/>
      <c r="O14" s="31"/>
    </row>
    <row r="15" spans="1:17" s="19" customFormat="1" x14ac:dyDescent="0.25">
      <c r="A15" s="18" t="s">
        <v>15</v>
      </c>
      <c r="B15" s="19" t="s">
        <v>16</v>
      </c>
      <c r="C15" s="20" t="s">
        <v>17</v>
      </c>
      <c r="D15" s="19" t="s">
        <v>19</v>
      </c>
      <c r="E15" s="21">
        <v>315468586</v>
      </c>
      <c r="F15" s="20">
        <v>3.7900000000000003E-2</v>
      </c>
      <c r="G15" s="21">
        <f>E15*(1+F15)</f>
        <v>327424845.40939999</v>
      </c>
      <c r="H15" s="22"/>
      <c r="I15" s="32"/>
      <c r="J15" s="21">
        <v>331053303</v>
      </c>
      <c r="K15" s="21">
        <v>17515918</v>
      </c>
      <c r="L15" s="20">
        <f>K15/J15</f>
        <v>5.2909660895303016E-2</v>
      </c>
      <c r="N15" s="20">
        <v>8.9200000000000002E-2</v>
      </c>
      <c r="O15" s="23">
        <f>J15*N15</f>
        <v>29529954.627599999</v>
      </c>
      <c r="Q15" s="65">
        <f>+J15+O15</f>
        <v>360583257.62760001</v>
      </c>
    </row>
    <row r="16" spans="1:17" s="25" customFormat="1" x14ac:dyDescent="0.25">
      <c r="A16" s="24"/>
      <c r="C16" s="26"/>
      <c r="E16" s="27"/>
      <c r="F16" s="26"/>
      <c r="G16" s="27"/>
      <c r="M16" s="26"/>
      <c r="N16" s="30"/>
      <c r="O16" s="30"/>
    </row>
    <row r="17" spans="1:17" s="34" customFormat="1" x14ac:dyDescent="0.25">
      <c r="A17" s="33" t="s">
        <v>15</v>
      </c>
      <c r="B17" s="34" t="s">
        <v>16</v>
      </c>
      <c r="C17" s="20" t="s">
        <v>17</v>
      </c>
      <c r="D17" s="34" t="s">
        <v>20</v>
      </c>
      <c r="E17" s="21">
        <v>9492096</v>
      </c>
      <c r="F17" s="20">
        <v>4.4999999999999998E-2</v>
      </c>
      <c r="G17" s="21">
        <f>E17*(1+F17)</f>
        <v>9919240.3199999984</v>
      </c>
      <c r="H17" s="22"/>
      <c r="I17" s="35"/>
      <c r="J17" s="21">
        <v>10511814</v>
      </c>
      <c r="K17" s="21">
        <v>526192</v>
      </c>
      <c r="L17" s="20">
        <f>K17/J17</f>
        <v>5.0057202305900772E-2</v>
      </c>
      <c r="M17" s="20"/>
      <c r="N17" s="20">
        <v>8.6800000000000002E-2</v>
      </c>
      <c r="O17" s="23">
        <f>J17*N17</f>
        <v>912425.45519999997</v>
      </c>
      <c r="Q17" s="65">
        <f>+J17+O17</f>
        <v>11424239.4552</v>
      </c>
    </row>
    <row r="18" spans="1:17" s="25" customFormat="1" x14ac:dyDescent="0.25">
      <c r="A18" s="24"/>
      <c r="C18" s="26"/>
      <c r="E18" s="27"/>
      <c r="F18" s="26"/>
      <c r="G18" s="27"/>
      <c r="K18" s="27"/>
      <c r="L18" s="30"/>
      <c r="M18" s="26"/>
      <c r="N18" s="30"/>
      <c r="O18" s="30"/>
    </row>
    <row r="19" spans="1:17" s="19" customFormat="1" x14ac:dyDescent="0.25">
      <c r="A19" s="18" t="s">
        <v>15</v>
      </c>
      <c r="B19" s="19" t="s">
        <v>21</v>
      </c>
      <c r="C19" s="20" t="s">
        <v>17</v>
      </c>
      <c r="D19" s="19" t="s">
        <v>22</v>
      </c>
      <c r="E19" s="21">
        <v>2738433672</v>
      </c>
      <c r="F19" s="20">
        <v>5.8400000000000001E-2</v>
      </c>
      <c r="G19" s="21">
        <f>E19*(1+F19)</f>
        <v>2898358198.4447999</v>
      </c>
      <c r="H19" s="22"/>
      <c r="I19" s="34"/>
      <c r="J19" s="21">
        <v>3061970910</v>
      </c>
      <c r="K19" s="21">
        <v>164059411</v>
      </c>
      <c r="L19" s="20">
        <f>K19/J19</f>
        <v>5.3579676561982752E-2</v>
      </c>
      <c r="M19" s="20"/>
      <c r="N19" s="20">
        <v>9.2999999999999999E-2</v>
      </c>
      <c r="O19" s="23">
        <f>J19*N19</f>
        <v>284763294.63</v>
      </c>
      <c r="Q19" s="65">
        <f>+J19+O19</f>
        <v>3346734204.6300001</v>
      </c>
    </row>
    <row r="20" spans="1:17" s="25" customFormat="1" x14ac:dyDescent="0.25">
      <c r="A20" s="24"/>
      <c r="C20" s="36"/>
      <c r="E20" s="27"/>
      <c r="F20" s="26"/>
      <c r="G20" s="27"/>
      <c r="H20" s="36"/>
      <c r="I20" s="29"/>
      <c r="J20" s="27"/>
      <c r="K20" s="27"/>
      <c r="L20" s="30"/>
      <c r="M20" s="26"/>
      <c r="N20" s="30"/>
      <c r="O20" s="30"/>
    </row>
    <row r="21" spans="1:17" s="19" customFormat="1" x14ac:dyDescent="0.25">
      <c r="A21" s="18" t="s">
        <v>15</v>
      </c>
      <c r="B21" s="19" t="s">
        <v>23</v>
      </c>
      <c r="C21" s="20" t="s">
        <v>17</v>
      </c>
      <c r="D21" s="19" t="s">
        <v>24</v>
      </c>
      <c r="E21" s="21">
        <v>694149486</v>
      </c>
      <c r="F21" s="20">
        <v>6.1600000000000002E-2</v>
      </c>
      <c r="G21" s="21">
        <f>E21*(1+F21)</f>
        <v>736909094.33760011</v>
      </c>
      <c r="H21" s="22"/>
      <c r="I21" s="34"/>
      <c r="J21" s="21">
        <v>764283588</v>
      </c>
      <c r="K21" s="21">
        <v>39870769</v>
      </c>
      <c r="L21" s="20">
        <f>K21/J21</f>
        <v>5.2167506441339419E-2</v>
      </c>
      <c r="M21" s="20"/>
      <c r="N21" s="20">
        <v>8.9899999999999994E-2</v>
      </c>
      <c r="O21" s="23">
        <f>J21*N21</f>
        <v>68709094.561199993</v>
      </c>
      <c r="Q21" s="65">
        <f>+J21+O21</f>
        <v>832992682.56120002</v>
      </c>
    </row>
    <row r="22" spans="1:17" s="25" customFormat="1" x14ac:dyDescent="0.25">
      <c r="A22" s="24"/>
      <c r="C22" s="36"/>
      <c r="E22" s="27"/>
      <c r="F22" s="26"/>
      <c r="G22" s="27"/>
      <c r="H22" s="36"/>
      <c r="I22" s="36"/>
      <c r="J22" s="36"/>
      <c r="K22" s="27"/>
      <c r="L22" s="37"/>
      <c r="M22" s="24"/>
      <c r="N22" s="37"/>
      <c r="O22" s="37"/>
    </row>
    <row r="23" spans="1:17" s="19" customFormat="1" x14ac:dyDescent="0.25">
      <c r="A23" s="18"/>
      <c r="B23" s="19" t="s">
        <v>25</v>
      </c>
      <c r="C23" s="20" t="s">
        <v>17</v>
      </c>
      <c r="D23" s="19" t="s">
        <v>26</v>
      </c>
      <c r="E23" s="21">
        <v>238618058</v>
      </c>
      <c r="F23" s="20">
        <v>5.2999999999999999E-2</v>
      </c>
      <c r="G23" s="21">
        <f>E23*(1+F23)</f>
        <v>251264815.07399997</v>
      </c>
      <c r="H23" s="22"/>
      <c r="I23" s="34"/>
      <c r="J23" s="38" t="s">
        <v>17</v>
      </c>
      <c r="K23" s="38" t="s">
        <v>17</v>
      </c>
      <c r="L23" s="22" t="s">
        <v>17</v>
      </c>
      <c r="M23" s="22"/>
      <c r="N23" s="22" t="s">
        <v>17</v>
      </c>
      <c r="O23" s="22" t="s">
        <v>17</v>
      </c>
    </row>
    <row r="24" spans="1:17" s="25" customFormat="1" x14ac:dyDescent="0.25">
      <c r="A24" s="24"/>
      <c r="C24" s="36"/>
      <c r="E24" s="27"/>
      <c r="F24" s="26"/>
      <c r="G24" s="27"/>
      <c r="H24" s="36"/>
      <c r="I24" s="36"/>
      <c r="J24" s="36"/>
      <c r="K24" s="27"/>
      <c r="L24" s="30"/>
      <c r="M24" s="26"/>
      <c r="N24" s="30"/>
      <c r="O24" s="30"/>
    </row>
    <row r="25" spans="1:17" s="19" customFormat="1" x14ac:dyDescent="0.25">
      <c r="A25" s="18"/>
      <c r="B25" s="19" t="s">
        <v>27</v>
      </c>
      <c r="C25" s="20" t="s">
        <v>17</v>
      </c>
      <c r="D25" s="19" t="s">
        <v>28</v>
      </c>
      <c r="E25" s="21">
        <v>181722624</v>
      </c>
      <c r="F25" s="20">
        <v>6.88E-2</v>
      </c>
      <c r="G25" s="21">
        <f>E25*(1+F25)</f>
        <v>194225140.53119999</v>
      </c>
      <c r="H25" s="22"/>
      <c r="I25" s="34"/>
      <c r="J25" s="38" t="s">
        <v>17</v>
      </c>
      <c r="K25" s="38" t="s">
        <v>17</v>
      </c>
      <c r="L25" s="22" t="s">
        <v>17</v>
      </c>
      <c r="M25" s="22"/>
      <c r="N25" s="22" t="s">
        <v>17</v>
      </c>
      <c r="O25" s="22" t="s">
        <v>17</v>
      </c>
    </row>
    <row r="26" spans="1:17" s="25" customFormat="1" x14ac:dyDescent="0.25">
      <c r="A26" s="24"/>
      <c r="C26" s="36"/>
      <c r="E26" s="27"/>
      <c r="F26" s="26"/>
      <c r="G26" s="27"/>
      <c r="H26" s="36"/>
      <c r="I26" s="36"/>
      <c r="J26" s="36"/>
      <c r="K26" s="27"/>
      <c r="L26" s="30"/>
      <c r="M26" s="24"/>
      <c r="N26" s="30"/>
      <c r="O26" s="30"/>
    </row>
    <row r="27" spans="1:17" s="19" customFormat="1" x14ac:dyDescent="0.25">
      <c r="A27" s="18"/>
      <c r="B27" s="19" t="s">
        <v>29</v>
      </c>
      <c r="C27" s="20" t="s">
        <v>17</v>
      </c>
      <c r="D27" s="19" t="s">
        <v>30</v>
      </c>
      <c r="E27" s="21">
        <v>168263546</v>
      </c>
      <c r="F27" s="20">
        <v>6.2799999999999995E-2</v>
      </c>
      <c r="G27" s="21">
        <f>E27*(1+F27)</f>
        <v>178830496.68880001</v>
      </c>
      <c r="H27" s="22"/>
      <c r="I27" s="34"/>
      <c r="J27" s="38" t="s">
        <v>17</v>
      </c>
      <c r="K27" s="38" t="s">
        <v>17</v>
      </c>
      <c r="L27" s="22" t="s">
        <v>17</v>
      </c>
      <c r="M27" s="22"/>
      <c r="N27" s="22" t="s">
        <v>17</v>
      </c>
      <c r="O27" s="22" t="s">
        <v>17</v>
      </c>
    </row>
    <row r="28" spans="1:17" s="25" customFormat="1" x14ac:dyDescent="0.25">
      <c r="A28" s="24"/>
      <c r="C28" s="36"/>
      <c r="E28" s="27"/>
      <c r="F28" s="26"/>
      <c r="G28" s="27"/>
      <c r="H28" s="36"/>
      <c r="I28" s="36"/>
      <c r="J28" s="36"/>
      <c r="K28" s="27"/>
      <c r="L28" s="30"/>
      <c r="M28" s="26"/>
      <c r="N28" s="30"/>
      <c r="O28" s="30"/>
    </row>
    <row r="29" spans="1:17" s="19" customFormat="1" x14ac:dyDescent="0.25">
      <c r="A29" s="18" t="s">
        <v>31</v>
      </c>
      <c r="B29" s="19" t="s">
        <v>32</v>
      </c>
      <c r="C29" s="20" t="s">
        <v>17</v>
      </c>
      <c r="D29" s="19" t="s">
        <v>33</v>
      </c>
      <c r="E29" s="21">
        <v>33899624</v>
      </c>
      <c r="F29" s="20">
        <v>5.7500000000000002E-2</v>
      </c>
      <c r="G29" s="21">
        <f>E29*(1+F29)</f>
        <v>35848852.380000003</v>
      </c>
      <c r="H29" s="22"/>
      <c r="I29" s="34"/>
      <c r="J29" s="21">
        <v>35467528</v>
      </c>
      <c r="K29" s="21">
        <v>1310746</v>
      </c>
      <c r="L29" s="20">
        <f>K29/J29</f>
        <v>3.695622655179126E-2</v>
      </c>
      <c r="M29" s="20"/>
      <c r="N29" s="20">
        <v>5.9799999999999999E-2</v>
      </c>
      <c r="O29" s="23">
        <f>J29*N29</f>
        <v>2120958.1743999999</v>
      </c>
      <c r="Q29" s="65">
        <f>+J29+O29</f>
        <v>37588486.174400002</v>
      </c>
    </row>
    <row r="30" spans="1:17" s="25" customFormat="1" x14ac:dyDescent="0.25">
      <c r="A30" s="24"/>
      <c r="C30" s="39"/>
      <c r="E30" s="27"/>
      <c r="F30" s="26"/>
      <c r="G30" s="27"/>
      <c r="H30" s="36"/>
      <c r="I30" s="29"/>
      <c r="J30" s="27"/>
      <c r="K30" s="27"/>
      <c r="L30" s="30"/>
      <c r="M30" s="26"/>
      <c r="N30" s="30"/>
      <c r="O30" s="30"/>
    </row>
    <row r="31" spans="1:17" s="19" customFormat="1" x14ac:dyDescent="0.25">
      <c r="A31" s="18" t="s">
        <v>34</v>
      </c>
      <c r="B31" s="19" t="s">
        <v>35</v>
      </c>
      <c r="C31" s="20" t="s">
        <v>17</v>
      </c>
      <c r="D31" s="19" t="s">
        <v>36</v>
      </c>
      <c r="E31" s="21">
        <v>884559652</v>
      </c>
      <c r="F31" s="40" t="s">
        <v>17</v>
      </c>
      <c r="G31" s="21"/>
      <c r="H31" s="22"/>
      <c r="I31" s="34"/>
      <c r="J31" s="38" t="s">
        <v>17</v>
      </c>
      <c r="K31" s="38" t="s">
        <v>17</v>
      </c>
      <c r="L31" s="22" t="s">
        <v>17</v>
      </c>
      <c r="M31" s="41"/>
      <c r="N31" s="22" t="s">
        <v>17</v>
      </c>
      <c r="O31" s="22" t="s">
        <v>17</v>
      </c>
    </row>
    <row r="32" spans="1:17" s="25" customFormat="1" x14ac:dyDescent="0.25">
      <c r="A32" s="24"/>
      <c r="C32" s="39"/>
      <c r="E32" s="27"/>
      <c r="F32" s="26"/>
      <c r="G32" s="27"/>
      <c r="H32" s="36"/>
      <c r="I32" s="29"/>
      <c r="J32" s="27"/>
      <c r="K32" s="27"/>
      <c r="L32" s="30"/>
      <c r="M32" s="26"/>
      <c r="N32" s="30"/>
      <c r="O32" s="30"/>
    </row>
    <row r="33" spans="1:19" s="19" customFormat="1" x14ac:dyDescent="0.25">
      <c r="A33" s="18" t="s">
        <v>31</v>
      </c>
      <c r="B33" s="19" t="s">
        <v>37</v>
      </c>
      <c r="C33" s="20" t="s">
        <v>17</v>
      </c>
      <c r="D33" s="19" t="s">
        <v>38</v>
      </c>
      <c r="E33" s="21">
        <v>609668437</v>
      </c>
      <c r="F33" s="20">
        <v>4.87E-2</v>
      </c>
      <c r="G33" s="21">
        <f>E33*(1+F33)</f>
        <v>639359289.88189995</v>
      </c>
      <c r="H33" s="22"/>
      <c r="I33" s="20"/>
      <c r="J33" s="21">
        <v>623076607</v>
      </c>
      <c r="K33" s="21">
        <v>21371403</v>
      </c>
      <c r="L33" s="20">
        <f>K33/J33</f>
        <v>3.429979999233064E-2</v>
      </c>
      <c r="M33" s="33"/>
      <c r="N33" s="20">
        <v>5.4199999999999998E-2</v>
      </c>
      <c r="O33" s="23">
        <f>J33*N33</f>
        <v>33770752.099399999</v>
      </c>
      <c r="Q33" s="65">
        <f>+J33+O33</f>
        <v>656847359.09940004</v>
      </c>
    </row>
    <row r="34" spans="1:19" s="25" customFormat="1" x14ac:dyDescent="0.25">
      <c r="A34" s="24"/>
      <c r="C34" s="26"/>
      <c r="E34" s="27"/>
      <c r="F34" s="26"/>
      <c r="G34" s="27"/>
      <c r="H34" s="36"/>
      <c r="I34" s="29"/>
      <c r="J34" s="27"/>
      <c r="K34" s="27"/>
      <c r="L34" s="30"/>
      <c r="M34" s="26"/>
      <c r="N34" s="30"/>
      <c r="O34" s="30"/>
    </row>
    <row r="35" spans="1:19" s="19" customFormat="1" x14ac:dyDescent="0.25">
      <c r="A35" s="18" t="s">
        <v>31</v>
      </c>
      <c r="B35" s="19" t="s">
        <v>39</v>
      </c>
      <c r="C35" s="20" t="s">
        <v>17</v>
      </c>
      <c r="D35" s="19" t="s">
        <v>40</v>
      </c>
      <c r="E35" s="21">
        <v>133174762</v>
      </c>
      <c r="F35" s="20">
        <v>3.9399999999999998E-2</v>
      </c>
      <c r="G35" s="21">
        <f>E35*(1+F35)</f>
        <v>138421847.62280002</v>
      </c>
      <c r="H35" s="22"/>
      <c r="I35" s="20"/>
      <c r="J35" s="21">
        <v>139166477</v>
      </c>
      <c r="K35" s="21">
        <v>4874063</v>
      </c>
      <c r="L35" s="20">
        <f>K35/J35</f>
        <v>3.5023254917921076E-2</v>
      </c>
      <c r="M35" s="18"/>
      <c r="N35" s="20">
        <v>5.9200000000000003E-2</v>
      </c>
      <c r="O35" s="23">
        <f>J35*N35</f>
        <v>8238655.4384000003</v>
      </c>
      <c r="Q35" s="65">
        <f>+J35+O35</f>
        <v>147405132.4384</v>
      </c>
    </row>
    <row r="36" spans="1:19" s="25" customFormat="1" x14ac:dyDescent="0.25">
      <c r="A36" s="24"/>
      <c r="C36" s="26"/>
      <c r="E36" s="27"/>
      <c r="F36" s="26"/>
      <c r="G36" s="27"/>
      <c r="H36" s="36"/>
      <c r="I36" s="29"/>
      <c r="J36" s="27"/>
      <c r="K36" s="27"/>
      <c r="L36" s="30"/>
      <c r="M36" s="26"/>
      <c r="N36" s="30"/>
      <c r="O36" s="30"/>
    </row>
    <row r="37" spans="1:19" s="19" customFormat="1" x14ac:dyDescent="0.25">
      <c r="A37" s="18" t="s">
        <v>31</v>
      </c>
      <c r="B37" s="19" t="s">
        <v>41</v>
      </c>
      <c r="C37" s="20" t="s">
        <v>17</v>
      </c>
      <c r="D37" s="19" t="s">
        <v>42</v>
      </c>
      <c r="E37" s="21">
        <v>803176057</v>
      </c>
      <c r="F37" s="20">
        <v>4.2700000000000002E-2</v>
      </c>
      <c r="G37" s="21">
        <f>E37*(1+F37)</f>
        <v>837471674.63389993</v>
      </c>
      <c r="H37" s="22"/>
      <c r="I37" s="20"/>
      <c r="J37" s="21">
        <v>804129466</v>
      </c>
      <c r="K37" s="21">
        <v>29953733</v>
      </c>
      <c r="L37" s="20">
        <f>K37/J37</f>
        <v>3.7249888564585942E-2</v>
      </c>
      <c r="M37" s="18"/>
      <c r="N37" s="20">
        <v>6.0499999999999998E-2</v>
      </c>
      <c r="O37" s="23">
        <f>J37*N37</f>
        <v>48649832.692999996</v>
      </c>
      <c r="Q37" s="65">
        <f>+J37+O37</f>
        <v>852779298.69299996</v>
      </c>
    </row>
    <row r="38" spans="1:19" s="25" customFormat="1" x14ac:dyDescent="0.25">
      <c r="A38" s="24"/>
      <c r="C38" s="36"/>
      <c r="E38" s="27"/>
      <c r="F38" s="26"/>
      <c r="G38" s="27"/>
      <c r="H38" s="36"/>
      <c r="I38" s="29"/>
      <c r="J38" s="27"/>
      <c r="K38" s="27"/>
      <c r="L38" s="30"/>
      <c r="M38" s="26"/>
      <c r="N38" s="30"/>
      <c r="O38" s="30"/>
    </row>
    <row r="39" spans="1:19" s="19" customFormat="1" x14ac:dyDescent="0.25">
      <c r="A39" s="18" t="s">
        <v>31</v>
      </c>
      <c r="B39" s="19" t="s">
        <v>43</v>
      </c>
      <c r="C39" s="20" t="s">
        <v>17</v>
      </c>
      <c r="D39" s="19" t="s">
        <v>44</v>
      </c>
      <c r="E39" s="21">
        <v>185674316</v>
      </c>
      <c r="F39" s="20">
        <v>3.6499999999999998E-2</v>
      </c>
      <c r="G39" s="21">
        <f>E39*(1+F39)</f>
        <v>192451428.53400001</v>
      </c>
      <c r="H39" s="22"/>
      <c r="I39" s="20"/>
      <c r="J39" s="21">
        <v>189887030</v>
      </c>
      <c r="K39" s="21">
        <v>5078044</v>
      </c>
      <c r="L39" s="20">
        <f>K39/J39</f>
        <v>2.6742447864922633E-2</v>
      </c>
      <c r="M39" s="20"/>
      <c r="N39" s="20">
        <v>4.1000000000000002E-2</v>
      </c>
      <c r="O39" s="23">
        <f>J39*N39</f>
        <v>7785368.2300000004</v>
      </c>
      <c r="Q39" s="65">
        <f>+J39+O39</f>
        <v>197672398.22999999</v>
      </c>
    </row>
    <row r="40" spans="1:19" s="25" customFormat="1" x14ac:dyDescent="0.25">
      <c r="A40" s="24"/>
      <c r="C40" s="36"/>
      <c r="E40" s="27"/>
      <c r="F40" s="26"/>
      <c r="G40" s="27"/>
      <c r="H40" s="36"/>
      <c r="I40" s="29"/>
      <c r="J40" s="27"/>
      <c r="K40" s="27"/>
      <c r="L40" s="30"/>
      <c r="M40" s="26"/>
      <c r="N40" s="30"/>
      <c r="O40" s="30"/>
    </row>
    <row r="41" spans="1:19" s="19" customFormat="1" x14ac:dyDescent="0.25">
      <c r="A41" s="18"/>
      <c r="B41" s="19" t="s">
        <v>45</v>
      </c>
      <c r="C41" s="20" t="s">
        <v>17</v>
      </c>
      <c r="D41" s="19" t="s">
        <v>46</v>
      </c>
      <c r="E41" s="21"/>
      <c r="F41" s="20"/>
      <c r="G41" s="21"/>
      <c r="H41" s="22"/>
      <c r="I41" s="20"/>
      <c r="J41" s="38" t="s">
        <v>17</v>
      </c>
      <c r="K41" s="38" t="s">
        <v>17</v>
      </c>
      <c r="L41" s="22" t="s">
        <v>17</v>
      </c>
      <c r="M41" s="41"/>
      <c r="N41" s="22" t="s">
        <v>17</v>
      </c>
      <c r="O41" s="22" t="s">
        <v>17</v>
      </c>
    </row>
    <row r="42" spans="1:19" s="25" customFormat="1" x14ac:dyDescent="0.25">
      <c r="A42" s="24"/>
      <c r="C42" s="36"/>
      <c r="E42" s="42" t="s">
        <v>17</v>
      </c>
      <c r="F42" s="43" t="s">
        <v>17</v>
      </c>
      <c r="G42" s="27"/>
      <c r="H42" s="36"/>
      <c r="I42" s="29"/>
      <c r="J42" s="27"/>
      <c r="K42" s="27"/>
      <c r="L42" s="30"/>
      <c r="M42" s="26"/>
      <c r="N42" s="30"/>
      <c r="O42" s="30"/>
    </row>
    <row r="43" spans="1:19" s="19" customFormat="1" x14ac:dyDescent="0.25">
      <c r="A43" s="18" t="s">
        <v>31</v>
      </c>
      <c r="B43" s="19" t="s">
        <v>47</v>
      </c>
      <c r="C43" s="20" t="s">
        <v>17</v>
      </c>
      <c r="D43" s="19" t="s">
        <v>48</v>
      </c>
      <c r="E43" s="21">
        <v>7552714</v>
      </c>
      <c r="F43" s="20">
        <v>7.8E-2</v>
      </c>
      <c r="G43" s="21">
        <f>E43*(1+F43)</f>
        <v>8141825.6920000007</v>
      </c>
      <c r="H43" s="22"/>
      <c r="I43" s="20"/>
      <c r="J43" s="21">
        <v>7388523</v>
      </c>
      <c r="K43" s="21">
        <v>457360</v>
      </c>
      <c r="L43" s="20">
        <f>K43/J43</f>
        <v>6.1901411148073841E-2</v>
      </c>
      <c r="M43" s="44"/>
      <c r="N43" s="20">
        <v>0.10639999999999999</v>
      </c>
      <c r="O43" s="23">
        <f>J43*N43</f>
        <v>786138.84719999996</v>
      </c>
      <c r="Q43" s="65">
        <f>+J43+O43</f>
        <v>8174661.8471999997</v>
      </c>
    </row>
    <row r="44" spans="1:19" s="25" customFormat="1" x14ac:dyDescent="0.25">
      <c r="A44" s="24"/>
      <c r="C44" s="36"/>
      <c r="E44" s="27"/>
      <c r="F44" s="26"/>
      <c r="G44" s="27"/>
      <c r="H44" s="36"/>
      <c r="I44" s="29"/>
      <c r="J44" s="45"/>
      <c r="K44" s="45"/>
      <c r="L44" s="46"/>
      <c r="M44" s="47"/>
      <c r="N44" s="46"/>
      <c r="O44" s="46"/>
    </row>
    <row r="45" spans="1:19" s="19" customFormat="1" x14ac:dyDescent="0.25">
      <c r="A45" s="18" t="s">
        <v>31</v>
      </c>
      <c r="B45" s="19" t="s">
        <v>49</v>
      </c>
      <c r="C45" s="20" t="s">
        <v>17</v>
      </c>
      <c r="D45" s="19" t="s">
        <v>50</v>
      </c>
      <c r="E45" s="21">
        <v>414274424</v>
      </c>
      <c r="F45" s="20">
        <v>5.4699999999999999E-2</v>
      </c>
      <c r="G45" s="21">
        <f>E45*(1+F45)</f>
        <v>436935234.9928</v>
      </c>
      <c r="H45" s="22"/>
      <c r="I45" s="20"/>
      <c r="J45" s="21">
        <v>462049092</v>
      </c>
      <c r="K45" s="21">
        <v>20288257</v>
      </c>
      <c r="L45" s="20">
        <f>K45/J45</f>
        <v>4.3909310398558256E-2</v>
      </c>
      <c r="M45" s="20"/>
      <c r="N45" s="20">
        <v>7.0900000000000005E-2</v>
      </c>
      <c r="O45" s="23">
        <f>J45*N45</f>
        <v>32759280.622800004</v>
      </c>
      <c r="Q45" s="65">
        <f>+J45+O45</f>
        <v>494808372.62279999</v>
      </c>
      <c r="S45" s="19" t="s">
        <v>4</v>
      </c>
    </row>
    <row r="46" spans="1:19" s="25" customFormat="1" x14ac:dyDescent="0.25">
      <c r="A46" s="24"/>
      <c r="C46" s="36"/>
      <c r="E46" s="27"/>
      <c r="F46" s="26"/>
      <c r="G46" s="27"/>
      <c r="H46" s="36"/>
      <c r="J46" s="45"/>
      <c r="K46" s="45"/>
      <c r="L46" s="46"/>
      <c r="M46" s="47"/>
      <c r="N46" s="46"/>
      <c r="O46" s="46"/>
    </row>
    <row r="47" spans="1:19" s="19" customFormat="1" x14ac:dyDescent="0.25">
      <c r="A47" s="18" t="s">
        <v>31</v>
      </c>
      <c r="B47" s="19" t="s">
        <v>51</v>
      </c>
      <c r="C47" s="20" t="s">
        <v>17</v>
      </c>
      <c r="D47" s="19" t="s">
        <v>52</v>
      </c>
      <c r="E47" s="21">
        <v>240867122</v>
      </c>
      <c r="F47" s="20">
        <v>4.48E-2</v>
      </c>
      <c r="G47" s="21">
        <f>E47*(1+F47)</f>
        <v>251657969.06559998</v>
      </c>
      <c r="H47" s="22"/>
      <c r="I47" s="20"/>
      <c r="J47" s="21">
        <v>273842106</v>
      </c>
      <c r="K47" s="21">
        <v>9579351</v>
      </c>
      <c r="L47" s="20">
        <f>K47/J47</f>
        <v>3.4981293198205247E-2</v>
      </c>
      <c r="M47" s="20"/>
      <c r="N47" s="20">
        <v>5.3600000000000002E-2</v>
      </c>
      <c r="O47" s="23">
        <f>J47*N47</f>
        <v>14677936.8816</v>
      </c>
      <c r="Q47" s="65">
        <f>+J47+O47</f>
        <v>288520042.88160002</v>
      </c>
    </row>
    <row r="48" spans="1:19" s="25" customFormat="1" x14ac:dyDescent="0.25">
      <c r="A48" s="24"/>
      <c r="C48" s="26"/>
      <c r="E48" s="27"/>
      <c r="F48" s="26"/>
      <c r="G48" s="27"/>
      <c r="H48" s="36"/>
      <c r="J48" s="45"/>
      <c r="K48" s="45"/>
      <c r="L48" s="46"/>
      <c r="M48" s="47"/>
      <c r="N48" s="46"/>
      <c r="O48" s="46"/>
    </row>
    <row r="49" spans="1:17" s="25" customFormat="1" x14ac:dyDescent="0.25">
      <c r="A49" s="22"/>
      <c r="B49" s="19" t="s">
        <v>53</v>
      </c>
      <c r="C49" s="20" t="s">
        <v>17</v>
      </c>
      <c r="D49" s="19" t="s">
        <v>54</v>
      </c>
      <c r="E49" s="21"/>
      <c r="F49" s="20"/>
      <c r="G49" s="21"/>
      <c r="H49" s="22"/>
      <c r="I49" s="20"/>
      <c r="J49" s="38" t="s">
        <v>17</v>
      </c>
      <c r="K49" s="38" t="s">
        <v>17</v>
      </c>
      <c r="L49" s="22" t="s">
        <v>17</v>
      </c>
      <c r="M49" s="32"/>
      <c r="N49" s="22" t="s">
        <v>17</v>
      </c>
      <c r="O49" s="22" t="s">
        <v>17</v>
      </c>
      <c r="P49" s="35"/>
    </row>
    <row r="50" spans="1:17" s="25" customFormat="1" x14ac:dyDescent="0.25">
      <c r="A50" s="24"/>
      <c r="C50" s="26"/>
      <c r="E50" s="27"/>
      <c r="F50" s="43" t="s">
        <v>17</v>
      </c>
      <c r="G50" s="27"/>
      <c r="H50" s="36"/>
      <c r="J50" s="45"/>
      <c r="K50" s="45"/>
      <c r="L50" s="46"/>
      <c r="M50" s="47"/>
      <c r="N50" s="46"/>
      <c r="O50" s="46"/>
    </row>
    <row r="51" spans="1:17" s="19" customFormat="1" x14ac:dyDescent="0.25">
      <c r="A51" s="18" t="s">
        <v>31</v>
      </c>
      <c r="B51" s="19" t="s">
        <v>55</v>
      </c>
      <c r="C51" s="20" t="s">
        <v>17</v>
      </c>
      <c r="D51" s="19" t="s">
        <v>56</v>
      </c>
      <c r="E51" s="21">
        <v>5229364</v>
      </c>
      <c r="F51" s="20">
        <v>6.93E-2</v>
      </c>
      <c r="G51" s="21"/>
      <c r="H51" s="22"/>
      <c r="I51" s="20"/>
      <c r="J51" s="21">
        <v>5370360</v>
      </c>
      <c r="K51" s="21">
        <v>280755</v>
      </c>
      <c r="L51" s="20">
        <f>K51/J51</f>
        <v>5.2278618193193752E-2</v>
      </c>
      <c r="M51" s="18"/>
      <c r="N51" s="20">
        <v>8.5400000000000004E-2</v>
      </c>
      <c r="O51" s="23">
        <f>J51*N51</f>
        <v>458628.74400000001</v>
      </c>
      <c r="Q51" s="65">
        <f>+J51+O51</f>
        <v>5828988.7439999999</v>
      </c>
    </row>
    <row r="52" spans="1:17" s="25" customFormat="1" x14ac:dyDescent="0.25">
      <c r="A52" s="24"/>
      <c r="C52" s="39"/>
      <c r="E52" s="30"/>
      <c r="G52" s="24"/>
      <c r="H52" s="24"/>
      <c r="J52" s="27"/>
      <c r="K52" s="27"/>
      <c r="L52" s="24"/>
      <c r="M52" s="24"/>
      <c r="N52" s="24"/>
      <c r="O52" s="27"/>
    </row>
    <row r="53" spans="1:17" x14ac:dyDescent="0.25">
      <c r="D53" s="48" t="s">
        <v>57</v>
      </c>
      <c r="E53" s="66">
        <f>+E13+E15+E17+E19+E21+E29+E33+E35+E37+E39+E43+E45+E47+E51</f>
        <v>8165326446</v>
      </c>
      <c r="J53" s="66">
        <f>SUM(J13:J52)</f>
        <v>8795104981</v>
      </c>
      <c r="K53" s="49"/>
      <c r="L53" s="50"/>
      <c r="M53" s="1"/>
      <c r="N53" s="51"/>
      <c r="O53" s="49">
        <f>SUM(O13:O52)</f>
        <v>715558095.67460001</v>
      </c>
      <c r="Q53" s="66">
        <f>SUM(Q13:Q52)</f>
        <v>9510663076.6746025</v>
      </c>
    </row>
    <row r="54" spans="1:17" x14ac:dyDescent="0.25">
      <c r="J54" s="67">
        <f>+J53/E53</f>
        <v>1.0771283964168406</v>
      </c>
      <c r="K54" s="53"/>
      <c r="L54" s="52"/>
    </row>
    <row r="55" spans="1:17" x14ac:dyDescent="0.25">
      <c r="O55" s="68" t="s">
        <v>76</v>
      </c>
      <c r="P55" s="68"/>
      <c r="Q55" s="67">
        <f>+Q53/J53</f>
        <v>1.0813586759021543</v>
      </c>
    </row>
    <row r="56" spans="1:17" x14ac:dyDescent="0.25">
      <c r="D56" s="54" t="s">
        <v>58</v>
      </c>
      <c r="J56" s="52"/>
      <c r="K56" s="53"/>
      <c r="L56" s="52"/>
      <c r="O56" s="68" t="s">
        <v>77</v>
      </c>
      <c r="P56" s="68"/>
      <c r="Q56" s="69">
        <f>+Q53-J53</f>
        <v>715558095.67460251</v>
      </c>
    </row>
    <row r="57" spans="1:17" x14ac:dyDescent="0.25">
      <c r="D57" s="54" t="s">
        <v>59</v>
      </c>
      <c r="J57" s="52"/>
      <c r="K57" s="53"/>
      <c r="L57" s="52"/>
    </row>
    <row r="58" spans="1:17" x14ac:dyDescent="0.25">
      <c r="D58" s="54" t="s">
        <v>60</v>
      </c>
      <c r="J58" s="52"/>
      <c r="K58" s="53"/>
      <c r="L58" s="52"/>
    </row>
    <row r="59" spans="1:17" x14ac:dyDescent="0.25">
      <c r="D59" s="54" t="s">
        <v>61</v>
      </c>
      <c r="J59" s="52"/>
      <c r="K59" s="53"/>
      <c r="L59" s="52"/>
      <c r="O59" s="68" t="s">
        <v>78</v>
      </c>
      <c r="P59" s="68"/>
      <c r="Q59" s="67">
        <f>+Q53/E53</f>
        <v>1.1647621365259255</v>
      </c>
    </row>
    <row r="60" spans="1:17" x14ac:dyDescent="0.25">
      <c r="D60" s="54" t="s">
        <v>62</v>
      </c>
      <c r="J60" s="52"/>
      <c r="K60" s="53"/>
      <c r="L60" s="52"/>
      <c r="O60" s="68" t="s">
        <v>79</v>
      </c>
      <c r="P60" s="68"/>
      <c r="Q60" s="69">
        <f>+Q53-E53</f>
        <v>1345336630.6746025</v>
      </c>
    </row>
    <row r="61" spans="1:17" x14ac:dyDescent="0.25">
      <c r="J61" s="52"/>
      <c r="K61" s="53"/>
      <c r="L61" s="52"/>
    </row>
    <row r="62" spans="1:17" x14ac:dyDescent="0.25">
      <c r="D62" t="s">
        <v>63</v>
      </c>
      <c r="J62" s="52"/>
      <c r="K62" s="53"/>
      <c r="L62" s="52"/>
    </row>
    <row r="63" spans="1:17" x14ac:dyDescent="0.25">
      <c r="D63" t="s">
        <v>64</v>
      </c>
      <c r="J63" s="52"/>
      <c r="K63" s="53"/>
      <c r="L63" s="52"/>
    </row>
    <row r="64" spans="1:17" x14ac:dyDescent="0.25">
      <c r="D64" t="s">
        <v>65</v>
      </c>
      <c r="J64" s="52"/>
      <c r="K64" s="53"/>
      <c r="L64" s="52"/>
    </row>
    <row r="65" spans="3:15" x14ac:dyDescent="0.25">
      <c r="C65"/>
      <c r="D65" t="s">
        <v>66</v>
      </c>
      <c r="J65" s="52"/>
      <c r="K65" s="53"/>
      <c r="L65" s="52"/>
    </row>
    <row r="66" spans="3:15" x14ac:dyDescent="0.25">
      <c r="C66"/>
      <c r="D66" s="55" t="s">
        <v>67</v>
      </c>
      <c r="J66" s="52"/>
      <c r="K66" s="53"/>
      <c r="L66" s="52"/>
    </row>
    <row r="67" spans="3:15" x14ac:dyDescent="0.25">
      <c r="C67"/>
      <c r="D67" s="55" t="s">
        <v>68</v>
      </c>
      <c r="J67" s="52"/>
      <c r="K67" s="52"/>
      <c r="L67" s="52"/>
    </row>
    <row r="68" spans="3:15" x14ac:dyDescent="0.25">
      <c r="C68"/>
      <c r="D68" s="56"/>
      <c r="J68" s="52"/>
      <c r="K68" s="52"/>
      <c r="L68" s="52"/>
    </row>
    <row r="69" spans="3:15" x14ac:dyDescent="0.25">
      <c r="C69"/>
      <c r="D69" s="54"/>
    </row>
    <row r="70" spans="3:15" x14ac:dyDescent="0.25">
      <c r="C70"/>
      <c r="H70" s="57"/>
      <c r="I70" s="58"/>
      <c r="J70" s="58"/>
      <c r="K70" s="58"/>
      <c r="L70" s="58"/>
      <c r="M70" s="58"/>
      <c r="N70" s="58"/>
      <c r="O70" s="58"/>
    </row>
    <row r="71" spans="3:15" x14ac:dyDescent="0.25">
      <c r="C71"/>
      <c r="H71" s="58"/>
      <c r="I71" s="58"/>
      <c r="J71" s="58"/>
      <c r="K71" s="59"/>
      <c r="L71" s="58"/>
      <c r="M71" s="58"/>
      <c r="N71" s="58"/>
      <c r="O71" s="60"/>
    </row>
    <row r="72" spans="3:15" x14ac:dyDescent="0.25">
      <c r="C72"/>
      <c r="H72" s="58"/>
      <c r="I72" s="58"/>
      <c r="J72" s="58"/>
      <c r="K72" s="59"/>
      <c r="L72" s="58"/>
      <c r="M72" s="58"/>
      <c r="N72" s="58"/>
      <c r="O72" s="60"/>
    </row>
    <row r="73" spans="3:15" x14ac:dyDescent="0.25">
      <c r="C73"/>
      <c r="H73" s="58"/>
      <c r="I73" s="58"/>
      <c r="J73" s="58"/>
      <c r="K73" s="59"/>
      <c r="L73" s="58"/>
      <c r="M73" s="58"/>
      <c r="N73" s="58"/>
      <c r="O73" s="60"/>
    </row>
    <row r="74" spans="3:15" x14ac:dyDescent="0.25">
      <c r="C74"/>
      <c r="H74" s="58"/>
      <c r="I74" s="58"/>
      <c r="J74" s="58"/>
      <c r="K74" s="61"/>
      <c r="L74" s="62"/>
      <c r="M74" s="58"/>
      <c r="N74" s="63"/>
      <c r="O74" s="59"/>
    </row>
    <row r="75" spans="3:15" x14ac:dyDescent="0.25">
      <c r="C75"/>
      <c r="D75" t="s">
        <v>69</v>
      </c>
    </row>
    <row r="76" spans="3:15" x14ac:dyDescent="0.25">
      <c r="C76"/>
      <c r="D76" t="s">
        <v>70</v>
      </c>
      <c r="K76" s="64"/>
    </row>
    <row r="77" spans="3:15" x14ac:dyDescent="0.25">
      <c r="C77"/>
      <c r="D77" t="s">
        <v>71</v>
      </c>
    </row>
    <row r="79" spans="3:15" x14ac:dyDescent="0.25">
      <c r="C79"/>
      <c r="F79" t="s">
        <v>72</v>
      </c>
      <c r="H79" t="s">
        <v>73</v>
      </c>
    </row>
    <row r="80" spans="3:15" x14ac:dyDescent="0.25">
      <c r="C80"/>
      <c r="F80" t="s">
        <v>74</v>
      </c>
      <c r="H80" t="s">
        <v>74</v>
      </c>
    </row>
    <row r="81" spans="3:9" x14ac:dyDescent="0.25">
      <c r="C81"/>
      <c r="F81" s="52"/>
      <c r="G81" s="52"/>
      <c r="H81" s="52"/>
      <c r="I81" s="52"/>
    </row>
    <row r="82" spans="3:9" x14ac:dyDescent="0.25">
      <c r="C82"/>
      <c r="E82" t="s">
        <v>39</v>
      </c>
      <c r="F82" s="52"/>
      <c r="G82" s="52"/>
      <c r="H82" s="52"/>
      <c r="I82" s="52"/>
    </row>
    <row r="83" spans="3:9" x14ac:dyDescent="0.25">
      <c r="C83"/>
      <c r="E83" t="s">
        <v>41</v>
      </c>
      <c r="F83" s="52"/>
      <c r="G83" s="52"/>
      <c r="H83" s="52"/>
      <c r="I83" s="52"/>
    </row>
    <row r="84" spans="3:9" x14ac:dyDescent="0.25">
      <c r="C84"/>
      <c r="E84" t="s">
        <v>37</v>
      </c>
      <c r="F84" s="52"/>
      <c r="G84" s="52"/>
      <c r="H84" s="52"/>
      <c r="I84" s="52"/>
    </row>
    <row r="85" spans="3:9" x14ac:dyDescent="0.25">
      <c r="C85"/>
      <c r="E85" t="s">
        <v>16</v>
      </c>
      <c r="F85" s="52"/>
      <c r="G85" s="52"/>
      <c r="H85" s="52"/>
      <c r="I85" s="52"/>
    </row>
  </sheetData>
  <mergeCells count="5">
    <mergeCell ref="D1:O1"/>
    <mergeCell ref="D3:O3"/>
    <mergeCell ref="D5:O5"/>
    <mergeCell ref="D6:O6"/>
    <mergeCell ref="D7:O7"/>
  </mergeCells>
  <pageMargins left="0.75" right="0.75" top="1" bottom="1" header="0.5" footer="0.5"/>
  <pageSetup scale="44" orientation="portrait" horizontalDpi="300" verticalDpi="300" r:id="rId1"/>
  <headerFooter alignWithMargins="0">
    <oddFooter xml:space="preserve">&amp;L&amp;8&amp;D J:lcc/jser/ss/ &amp;F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compare 18 19 to 20 21</vt:lpstr>
      <vt:lpstr>'compare 18 19 to 20 21'!Print_Area</vt:lpstr>
      <vt:lpstr>'compare 18 19 to 20 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Hubinger</dc:creator>
  <cp:lastModifiedBy>DFLUser</cp:lastModifiedBy>
  <cp:lastPrinted>2020-04-22T22:30:04Z</cp:lastPrinted>
  <dcterms:created xsi:type="dcterms:W3CDTF">2020-03-10T21:48:16Z</dcterms:created>
  <dcterms:modified xsi:type="dcterms:W3CDTF">2020-04-22T23:02:26Z</dcterms:modified>
</cp:coreProperties>
</file>